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mbH_Seminare_B_und_Vorträge\B_Texte_für_Videos\Berechnungen_für_Videos\"/>
    </mc:Choice>
  </mc:AlternateContent>
  <bookViews>
    <workbookView xWindow="0" yWindow="0" windowWidth="30720" windowHeight="14060" xr2:uid="{C8C43A5C-1B88-44C2-977E-9630F39DEB21}"/>
  </bookViews>
  <sheets>
    <sheet name="Handwerk" sheetId="3" r:id="rId1"/>
  </sheets>
  <definedNames>
    <definedName name="_xlnm.Print_Area" localSheetId="0">Handwerk!$O$25:$U$65</definedName>
  </definedNames>
  <calcPr calcId="171027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3" l="1"/>
  <c r="Y16" i="3"/>
  <c r="Z16" i="3"/>
  <c r="AA16" i="3"/>
  <c r="AC16" i="3"/>
  <c r="AC31" i="3"/>
  <c r="AA31" i="3"/>
  <c r="Y31" i="3"/>
  <c r="Z28" i="3"/>
  <c r="AC27" i="3"/>
  <c r="AA27" i="3"/>
  <c r="Z27" i="3"/>
  <c r="Y27" i="3"/>
  <c r="AC23" i="3"/>
  <c r="AA23" i="3"/>
  <c r="Y23" i="3"/>
  <c r="AC7" i="3"/>
  <c r="Y7" i="3"/>
  <c r="Y11" i="3"/>
  <c r="Z11" i="3"/>
  <c r="AA11" i="3"/>
  <c r="AC11" i="3"/>
  <c r="AA7" i="3"/>
  <c r="O15" i="3" l="1"/>
  <c r="O19" i="3" s="1"/>
  <c r="O22" i="3" s="1"/>
  <c r="T8" i="3"/>
  <c r="L22" i="3"/>
  <c r="L26" i="3" s="1"/>
  <c r="L32" i="3" s="1"/>
  <c r="Q9" i="3"/>
  <c r="G8" i="3"/>
  <c r="T11" i="3"/>
  <c r="G11" i="3"/>
  <c r="F12" i="3"/>
  <c r="T28" i="3"/>
  <c r="G14" i="3"/>
  <c r="Q27" i="3"/>
  <c r="L11" i="3"/>
  <c r="L5" i="3"/>
  <c r="G16" i="3"/>
  <c r="L37" i="3" l="1"/>
  <c r="AB32" i="3"/>
  <c r="G12" i="3"/>
  <c r="T12" i="3"/>
  <c r="T13" i="3" s="1"/>
  <c r="T33" i="3"/>
  <c r="F17" i="3"/>
  <c r="AB24" i="3" l="1"/>
  <c r="AB8" i="3"/>
  <c r="T15" i="3"/>
  <c r="T17" i="3" s="1"/>
  <c r="AB12" i="3"/>
  <c r="G17" i="3"/>
  <c r="T19" i="3" l="1"/>
  <c r="T21" i="3" l="1"/>
  <c r="T22" i="3" s="1"/>
  <c r="T27" i="3" s="1"/>
  <c r="T29" i="3" s="1"/>
  <c r="AB23" i="3" l="1"/>
  <c r="AB25" i="3" s="1"/>
  <c r="AB27" i="3" s="1"/>
  <c r="AB29" i="3" s="1"/>
  <c r="AB31" i="3" s="1"/>
  <c r="AB33" i="3" s="1"/>
  <c r="AB7" i="3"/>
  <c r="AB9" i="3" s="1"/>
  <c r="AB11" i="3" s="1"/>
  <c r="AB13" i="3" s="1"/>
  <c r="AB16" i="3" s="1"/>
  <c r="AB18" i="3" s="1"/>
</calcChain>
</file>

<file path=xl/sharedStrings.xml><?xml version="1.0" encoding="utf-8"?>
<sst xmlns="http://schemas.openxmlformats.org/spreadsheetml/2006/main" count="143" uniqueCount="69">
  <si>
    <t>Tage</t>
  </si>
  <si>
    <t>Kalendertage</t>
  </si>
  <si>
    <t>./.</t>
  </si>
  <si>
    <t>Samstage</t>
  </si>
  <si>
    <t>Sonntage</t>
  </si>
  <si>
    <t>Feiertage</t>
  </si>
  <si>
    <t>Urlaubstage</t>
  </si>
  <si>
    <t>Krankheitstage</t>
  </si>
  <si>
    <t>=</t>
  </si>
  <si>
    <t>h</t>
  </si>
  <si>
    <t>Arbeitsstunden pro Tag</t>
  </si>
  <si>
    <t xml:space="preserve">Ableitung des Stundenpotenzials </t>
  </si>
  <si>
    <t>Resttage</t>
  </si>
  <si>
    <t>Stunden</t>
  </si>
  <si>
    <t>*</t>
  </si>
  <si>
    <t>:</t>
  </si>
  <si>
    <t>Stundensatz</t>
  </si>
  <si>
    <t>€/h</t>
  </si>
  <si>
    <t>+</t>
  </si>
  <si>
    <t>T€</t>
  </si>
  <si>
    <t>%</t>
  </si>
  <si>
    <t>Anzahl der Mitarbeiter</t>
  </si>
  <si>
    <t>Geschäftsführer</t>
  </si>
  <si>
    <t>Produktivkräfte</t>
  </si>
  <si>
    <t>Anzahl Produktivkräfte</t>
  </si>
  <si>
    <t>Materialaufwand</t>
  </si>
  <si>
    <t>Personalaufwand</t>
  </si>
  <si>
    <t>Sachaufwand</t>
  </si>
  <si>
    <t>Rohertrag</t>
  </si>
  <si>
    <t>Ergebnis</t>
  </si>
  <si>
    <t>Summe</t>
  </si>
  <si>
    <t>I</t>
  </si>
  <si>
    <t>Materialaufschlag</t>
  </si>
  <si>
    <t>rechn. Gesamtleistung</t>
  </si>
  <si>
    <t>II</t>
  </si>
  <si>
    <t>Ist-Gesamtleistung</t>
  </si>
  <si>
    <t>Zwischensumme</t>
  </si>
  <si>
    <t>1</t>
  </si>
  <si>
    <t>Personalleistung</t>
  </si>
  <si>
    <t>Gesamtleistung</t>
  </si>
  <si>
    <t>Meister</t>
  </si>
  <si>
    <t>Aushilfskräfte Verwaltung</t>
  </si>
  <si>
    <t>Auslastung von</t>
  </si>
  <si>
    <t>rechn. Materialleistung</t>
  </si>
  <si>
    <t>Risikoaufschlag</t>
  </si>
  <si>
    <t>Produktivstunden</t>
  </si>
  <si>
    <t>notwendige Erhöhung der Stunden</t>
  </si>
  <si>
    <t>maximales Stundenvolumen</t>
  </si>
  <si>
    <t>notwendige Erhöhung der Auslastung</t>
  </si>
  <si>
    <t>notwendige Stundensatzerhöhung in €</t>
  </si>
  <si>
    <t>notwendige Stundensatzerhöhung in %</t>
  </si>
  <si>
    <t>Ableitung der rechnerischen Gesamtleistung</t>
  </si>
  <si>
    <t>Vergleich der Gesamtleistung</t>
  </si>
  <si>
    <t>Differenz d.h. fehlende Gesamtleistung</t>
  </si>
  <si>
    <t>A</t>
  </si>
  <si>
    <t>Produktion  GmbH</t>
  </si>
  <si>
    <t>Gewinn- und Verlustrechnung</t>
  </si>
  <si>
    <t>B</t>
  </si>
  <si>
    <t>C</t>
  </si>
  <si>
    <t>Verprobung der Kalkulation mit der GuV</t>
  </si>
  <si>
    <t>D</t>
  </si>
  <si>
    <t>E</t>
  </si>
  <si>
    <t>Notwendige Erhöhung des Stundensatzes zur Kostendeckung</t>
  </si>
  <si>
    <t>Notwendige Erhöhung der Auslastung zur Kostendeckung</t>
  </si>
  <si>
    <t>F</t>
  </si>
  <si>
    <t>GuV-Ergebnis</t>
  </si>
  <si>
    <t>Stunden Anwesenheit</t>
  </si>
  <si>
    <t>pro Mitarbeiter pro Jahr</t>
  </si>
  <si>
    <t>aller Produktivkräfte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</si>
</sst>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center"/>
    </xf>
    <xf numFmtId="49" fontId="3" fillId="0" borderId="0" xfId="0" quotePrefix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3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0" fontId="2" fillId="0" borderId="1" xfId="0" applyNumberFormat="1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3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9" fontId="3" fillId="0" borderId="0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Border="1"/>
    <xf numFmtId="2" fontId="3" fillId="0" borderId="4" xfId="0" applyNumberFormat="1" applyFon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9" fontId="3" fillId="0" borderId="0" xfId="1" applyFont="1" applyFill="1" applyBorder="1"/>
    <xf numFmtId="0" fontId="0" fillId="0" borderId="0" xfId="0" applyNumberFormat="1" applyFont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2" fillId="0" borderId="2" xfId="0" applyNumberFormat="1" applyFont="1" applyBorder="1" applyAlignment="1"/>
    <xf numFmtId="0" fontId="0" fillId="0" borderId="0" xfId="0" applyAlignment="1"/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Border="1" applyAlignment="1"/>
    <xf numFmtId="0" fontId="3" fillId="0" borderId="1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NumberFormat="1" applyFont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9" fontId="3" fillId="2" borderId="2" xfId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AFA2-543E-4902-A20E-1B59199DBF1D}">
  <dimension ref="B4:AC38"/>
  <sheetViews>
    <sheetView showGridLines="0" showZeros="0" tabSelected="1" topLeftCell="A4" zoomScale="110" zoomScaleNormal="110" workbookViewId="0">
      <selection activeCell="O14" sqref="O14"/>
    </sheetView>
  </sheetViews>
  <sheetFormatPr baseColWidth="10" defaultRowHeight="12.5" x14ac:dyDescent="0.25"/>
  <cols>
    <col min="2" max="2" width="7" customWidth="1"/>
    <col min="3" max="3" width="3.54296875" customWidth="1"/>
    <col min="4" max="4" width="26" customWidth="1"/>
    <col min="5" max="5" width="1.54296875" customWidth="1"/>
    <col min="6" max="6" width="9" style="24" customWidth="1"/>
    <col min="7" max="8" width="6.7265625" customWidth="1"/>
    <col min="9" max="9" width="5.26953125" customWidth="1"/>
    <col min="13" max="13" width="6.54296875" style="58" customWidth="1"/>
    <col min="14" max="14" width="6.7265625" customWidth="1"/>
    <col min="15" max="15" width="4" style="71" customWidth="1"/>
    <col min="16" max="16" width="4" customWidth="1"/>
    <col min="17" max="17" width="26" style="48" customWidth="1"/>
    <col min="18" max="18" width="8.7265625" style="35" customWidth="1"/>
    <col min="19" max="19" width="3.26953125" style="35" customWidth="1"/>
    <col min="21" max="21" width="4.1796875" style="83" customWidth="1"/>
    <col min="22" max="22" width="6.7265625" customWidth="1"/>
    <col min="23" max="23" width="4" style="71" customWidth="1"/>
    <col min="24" max="24" width="4" customWidth="1"/>
    <col min="25" max="25" width="26" style="48" customWidth="1"/>
    <col min="26" max="26" width="8.7265625" style="35" customWidth="1"/>
    <col min="27" max="27" width="3.26953125" style="35" customWidth="1"/>
    <col min="29" max="29" width="4.1796875" style="83" customWidth="1"/>
  </cols>
  <sheetData>
    <row r="4" spans="2:29" ht="13.15" customHeight="1" x14ac:dyDescent="0.25">
      <c r="B4" s="29"/>
    </row>
    <row r="5" spans="2:29" ht="13.15" customHeight="1" x14ac:dyDescent="0.3">
      <c r="B5" s="29"/>
      <c r="C5" s="106" t="s">
        <v>54</v>
      </c>
      <c r="D5" s="107" t="s">
        <v>56</v>
      </c>
      <c r="I5" s="106" t="s">
        <v>57</v>
      </c>
      <c r="J5" s="19" t="s">
        <v>21</v>
      </c>
      <c r="K5" s="14"/>
      <c r="L5" s="25">
        <f>F5</f>
        <v>0</v>
      </c>
      <c r="O5" s="106" t="s">
        <v>60</v>
      </c>
      <c r="P5" s="107" t="s">
        <v>59</v>
      </c>
      <c r="W5" s="53" t="s">
        <v>61</v>
      </c>
      <c r="X5" s="69" t="s">
        <v>62</v>
      </c>
      <c r="Y5" s="46"/>
      <c r="Z5" s="37"/>
      <c r="AA5" s="37"/>
      <c r="AB5" s="68"/>
      <c r="AC5" s="85"/>
    </row>
    <row r="6" spans="2:29" ht="13.15" customHeight="1" x14ac:dyDescent="0.3">
      <c r="E6" s="16"/>
      <c r="F6" s="100"/>
      <c r="G6" s="100"/>
      <c r="H6" s="42"/>
      <c r="I6" s="24"/>
      <c r="J6" s="25"/>
      <c r="K6" s="25"/>
      <c r="L6" s="25"/>
      <c r="N6" s="42"/>
      <c r="V6" s="98"/>
      <c r="W6" s="53"/>
      <c r="X6" s="33"/>
      <c r="Y6" s="46"/>
      <c r="Z6" s="38"/>
      <c r="AA6" s="38"/>
      <c r="AB6" s="67"/>
      <c r="AC6" s="82"/>
    </row>
    <row r="7" spans="2:29" ht="13.15" customHeight="1" x14ac:dyDescent="0.3">
      <c r="B7" s="29"/>
      <c r="D7" s="7" t="s">
        <v>55</v>
      </c>
      <c r="E7" s="1"/>
      <c r="F7" s="30" t="s">
        <v>19</v>
      </c>
      <c r="G7" s="30" t="s">
        <v>20</v>
      </c>
      <c r="H7" s="42"/>
      <c r="I7" s="24"/>
      <c r="J7" s="14" t="s">
        <v>22</v>
      </c>
      <c r="K7" s="14"/>
      <c r="L7" s="101">
        <v>1</v>
      </c>
      <c r="N7" s="42"/>
      <c r="O7" s="96" t="s">
        <v>31</v>
      </c>
      <c r="P7" s="47" t="s">
        <v>51</v>
      </c>
      <c r="V7" s="98"/>
      <c r="W7" s="53"/>
      <c r="X7" s="13"/>
      <c r="Y7" s="50" t="str">
        <f>$Q$29</f>
        <v>Differenz d.h. fehlende Gesamtleistung</v>
      </c>
      <c r="Z7" s="37"/>
      <c r="AA7" s="37">
        <f>S29</f>
        <v>0</v>
      </c>
      <c r="AB7" s="79">
        <f>-$T$29</f>
        <v>2.2999999999999998</v>
      </c>
      <c r="AC7" s="82" t="str">
        <f>$U$29</f>
        <v>T€</v>
      </c>
    </row>
    <row r="8" spans="2:29" ht="13.15" customHeight="1" x14ac:dyDescent="0.3">
      <c r="B8" s="29"/>
      <c r="D8" s="23"/>
      <c r="E8" s="23"/>
      <c r="F8" s="9"/>
      <c r="G8" s="20">
        <f>F8/F9*100</f>
        <v>0</v>
      </c>
      <c r="H8" s="20"/>
      <c r="I8" s="24" t="s">
        <v>18</v>
      </c>
      <c r="J8" s="14" t="s">
        <v>40</v>
      </c>
      <c r="K8" s="14"/>
      <c r="L8" s="101">
        <v>1</v>
      </c>
      <c r="N8" s="20"/>
      <c r="O8" s="53"/>
      <c r="R8" s="36"/>
      <c r="S8" s="36"/>
      <c r="T8" s="34">
        <f>F6</f>
        <v>0</v>
      </c>
      <c r="U8" s="85"/>
      <c r="V8" s="20"/>
      <c r="W8" s="53"/>
      <c r="X8" s="13" t="s">
        <v>18</v>
      </c>
      <c r="Y8" s="50" t="s">
        <v>65</v>
      </c>
      <c r="Z8" s="39"/>
      <c r="AA8" s="39"/>
      <c r="AB8" s="79">
        <f>-$F$17</f>
        <v>27</v>
      </c>
      <c r="AC8" s="82" t="s">
        <v>19</v>
      </c>
    </row>
    <row r="9" spans="2:29" ht="13.15" customHeight="1" x14ac:dyDescent="0.3">
      <c r="D9" s="17" t="s">
        <v>39</v>
      </c>
      <c r="E9" s="17"/>
      <c r="F9" s="101">
        <v>1600</v>
      </c>
      <c r="G9" s="20">
        <v>100</v>
      </c>
      <c r="H9" s="20"/>
      <c r="I9" s="24" t="s">
        <v>18</v>
      </c>
      <c r="J9" s="14" t="s">
        <v>41</v>
      </c>
      <c r="K9" s="14"/>
      <c r="L9" s="101">
        <v>0.5</v>
      </c>
      <c r="N9" s="20"/>
      <c r="O9" s="53"/>
      <c r="P9" s="13"/>
      <c r="Q9" s="47" t="str">
        <f>$D$7</f>
        <v>Produktion  GmbH</v>
      </c>
      <c r="R9" s="37"/>
      <c r="S9" s="37"/>
      <c r="T9" s="30"/>
      <c r="U9" s="86"/>
      <c r="V9" s="20"/>
      <c r="W9" s="53"/>
      <c r="X9" s="44" t="s">
        <v>8</v>
      </c>
      <c r="Y9" s="12" t="s">
        <v>36</v>
      </c>
      <c r="Z9" s="56"/>
      <c r="AA9" s="56"/>
      <c r="AB9" s="80">
        <f>SUM(AB7:AB8)</f>
        <v>29.3</v>
      </c>
      <c r="AC9" s="94" t="s">
        <v>19</v>
      </c>
    </row>
    <row r="10" spans="2:29" ht="13.15" customHeight="1" x14ac:dyDescent="0.3">
      <c r="B10" s="73"/>
      <c r="C10" s="32"/>
      <c r="F10" s="102"/>
      <c r="I10" s="24" t="s">
        <v>18</v>
      </c>
      <c r="J10" s="14" t="s">
        <v>23</v>
      </c>
      <c r="K10" s="14"/>
      <c r="L10" s="101">
        <v>10</v>
      </c>
      <c r="O10" s="53"/>
      <c r="P10" s="33"/>
      <c r="Q10" s="46"/>
      <c r="R10" s="38"/>
      <c r="S10" s="38"/>
      <c r="T10" s="25"/>
      <c r="U10" s="85"/>
      <c r="W10" s="96"/>
      <c r="AB10" s="81"/>
    </row>
    <row r="11" spans="2:29" ht="13.15" customHeight="1" x14ac:dyDescent="0.3">
      <c r="B11" s="29"/>
      <c r="C11" s="15" t="s">
        <v>2</v>
      </c>
      <c r="D11" s="21" t="s">
        <v>25</v>
      </c>
      <c r="E11" s="21"/>
      <c r="F11" s="101">
        <v>816</v>
      </c>
      <c r="G11" s="22">
        <f>F11/F9*100</f>
        <v>51</v>
      </c>
      <c r="H11" s="18"/>
      <c r="I11" s="31" t="s">
        <v>8</v>
      </c>
      <c r="J11" s="54" t="s">
        <v>30</v>
      </c>
      <c r="K11" s="26"/>
      <c r="L11" s="27">
        <f>SUM(L7:L10)</f>
        <v>12.5</v>
      </c>
      <c r="N11" s="18"/>
      <c r="O11" s="72" t="s">
        <v>37</v>
      </c>
      <c r="P11" s="13"/>
      <c r="Q11" s="50" t="s">
        <v>25</v>
      </c>
      <c r="R11" s="37"/>
      <c r="S11" s="37"/>
      <c r="T11" s="75">
        <f>(-F11)*-1</f>
        <v>816</v>
      </c>
      <c r="U11" s="82" t="s">
        <v>19</v>
      </c>
      <c r="V11" s="18"/>
      <c r="W11" s="96"/>
      <c r="X11" s="32"/>
      <c r="Y11" s="50" t="str">
        <f t="shared" ref="Y11:AC11" si="0">Y9</f>
        <v>Zwischensumme</v>
      </c>
      <c r="Z11" s="37">
        <f t="shared" si="0"/>
        <v>0</v>
      </c>
      <c r="AA11" s="37">
        <f t="shared" si="0"/>
        <v>0</v>
      </c>
      <c r="AB11" s="79">
        <f t="shared" si="0"/>
        <v>29.3</v>
      </c>
      <c r="AC11" s="82" t="str">
        <f t="shared" si="0"/>
        <v>T€</v>
      </c>
    </row>
    <row r="12" spans="2:29" ht="13.15" customHeight="1" x14ac:dyDescent="0.3">
      <c r="C12" s="31" t="s">
        <v>8</v>
      </c>
      <c r="D12" s="19" t="s">
        <v>28</v>
      </c>
      <c r="E12" s="19"/>
      <c r="F12" s="20">
        <f>F9-F11</f>
        <v>784</v>
      </c>
      <c r="G12" s="20">
        <f>F12/F9*100</f>
        <v>49</v>
      </c>
      <c r="H12" s="20"/>
      <c r="N12" s="20"/>
      <c r="O12" s="53"/>
      <c r="P12" s="13" t="s">
        <v>18</v>
      </c>
      <c r="Q12" s="50" t="s">
        <v>32</v>
      </c>
      <c r="R12" s="103">
        <v>0.15</v>
      </c>
      <c r="S12" s="39"/>
      <c r="T12" s="75">
        <f>T11*$R$12</f>
        <v>122.4</v>
      </c>
      <c r="U12" s="82" t="s">
        <v>19</v>
      </c>
      <c r="V12" s="20"/>
      <c r="W12" s="96"/>
      <c r="X12" s="36" t="s">
        <v>15</v>
      </c>
      <c r="Y12" s="17" t="s">
        <v>45</v>
      </c>
      <c r="Z12" s="17"/>
      <c r="AA12" s="88"/>
      <c r="AB12" s="89">
        <f>$L$37</f>
        <v>12960</v>
      </c>
      <c r="AC12" s="43" t="s">
        <v>9</v>
      </c>
    </row>
    <row r="13" spans="2:29" ht="13.15" customHeight="1" x14ac:dyDescent="0.3">
      <c r="C13" s="32"/>
      <c r="D13" s="19"/>
      <c r="E13" s="19"/>
      <c r="F13" s="20"/>
      <c r="G13" s="20"/>
      <c r="H13" s="20"/>
      <c r="N13" s="20"/>
      <c r="O13" s="74"/>
      <c r="P13" s="11" t="s">
        <v>8</v>
      </c>
      <c r="Q13" s="51" t="s">
        <v>43</v>
      </c>
      <c r="R13" s="40"/>
      <c r="S13" s="40"/>
      <c r="T13" s="65">
        <f>T12+T11</f>
        <v>938.4</v>
      </c>
      <c r="U13" s="87" t="s">
        <v>19</v>
      </c>
      <c r="V13" s="20"/>
      <c r="W13" s="96"/>
      <c r="X13" s="31" t="s">
        <v>8</v>
      </c>
      <c r="Y13" s="51" t="s">
        <v>49</v>
      </c>
      <c r="Z13" s="40"/>
      <c r="AA13" s="40"/>
      <c r="AB13" s="91">
        <f>AB11/AB12*1000</f>
        <v>2.2599999999999998</v>
      </c>
      <c r="AC13" s="90" t="s">
        <v>17</v>
      </c>
    </row>
    <row r="14" spans="2:29" ht="13.15" customHeight="1" x14ac:dyDescent="0.3">
      <c r="C14" s="32"/>
      <c r="D14" s="17" t="s">
        <v>26</v>
      </c>
      <c r="E14" s="17"/>
      <c r="F14" s="101">
        <v>450</v>
      </c>
      <c r="G14" s="18">
        <f>F14/F9*100</f>
        <v>28.1</v>
      </c>
      <c r="H14" s="18"/>
      <c r="I14" s="106" t="s">
        <v>58</v>
      </c>
      <c r="J14" s="1" t="s">
        <v>11</v>
      </c>
      <c r="K14" s="2"/>
      <c r="L14" s="3"/>
      <c r="M14" s="10"/>
      <c r="N14" s="18"/>
      <c r="O14" s="74"/>
      <c r="V14" s="18"/>
      <c r="W14" s="96"/>
    </row>
    <row r="15" spans="2:29" ht="13.15" customHeight="1" x14ac:dyDescent="0.3">
      <c r="C15" s="32"/>
      <c r="F15" s="102"/>
      <c r="I15" s="4"/>
      <c r="J15" s="2"/>
      <c r="K15" s="2"/>
      <c r="L15" s="30"/>
      <c r="M15" s="59"/>
      <c r="O15" s="74">
        <f>O11+1</f>
        <v>2</v>
      </c>
      <c r="P15" s="45"/>
      <c r="Q15" s="8" t="s">
        <v>13</v>
      </c>
      <c r="R15"/>
      <c r="S15"/>
      <c r="T15" s="63">
        <f>L37</f>
        <v>12960</v>
      </c>
      <c r="U15" s="87" t="s">
        <v>9</v>
      </c>
      <c r="W15" s="96"/>
    </row>
    <row r="16" spans="2:29" ht="13.15" customHeight="1" x14ac:dyDescent="0.3">
      <c r="B16" s="3"/>
      <c r="C16" s="15" t="s">
        <v>2</v>
      </c>
      <c r="D16" s="17" t="s">
        <v>27</v>
      </c>
      <c r="E16" s="17"/>
      <c r="F16" s="101">
        <v>361</v>
      </c>
      <c r="G16" s="18">
        <f>F16/F9*100</f>
        <v>22.6</v>
      </c>
      <c r="H16" s="18"/>
      <c r="I16" s="30"/>
      <c r="J16" s="2" t="s">
        <v>1</v>
      </c>
      <c r="K16" s="2"/>
      <c r="L16" s="101">
        <v>365</v>
      </c>
      <c r="M16" s="10" t="s">
        <v>0</v>
      </c>
      <c r="N16" s="18"/>
      <c r="O16" s="74"/>
      <c r="P16" s="45" t="s">
        <v>14</v>
      </c>
      <c r="Q16" s="8" t="s">
        <v>16</v>
      </c>
      <c r="R16" s="105">
        <v>45</v>
      </c>
      <c r="S16" s="28" t="s">
        <v>17</v>
      </c>
      <c r="V16" s="18"/>
      <c r="W16" s="96"/>
      <c r="X16" s="32"/>
      <c r="Y16" s="50" t="str">
        <f t="shared" ref="Y16:AC16" si="1">Y13</f>
        <v>notwendige Stundensatzerhöhung in €</v>
      </c>
      <c r="Z16" s="37">
        <f t="shared" si="1"/>
        <v>0</v>
      </c>
      <c r="AA16" s="37">
        <f t="shared" si="1"/>
        <v>0</v>
      </c>
      <c r="AB16" s="99">
        <f t="shared" si="1"/>
        <v>2.2599999999999998</v>
      </c>
      <c r="AC16" s="9" t="str">
        <f t="shared" si="1"/>
        <v>€/h</v>
      </c>
    </row>
    <row r="17" spans="2:29" ht="13.15" customHeight="1" x14ac:dyDescent="0.3">
      <c r="B17" s="3"/>
      <c r="C17" s="31" t="s">
        <v>8</v>
      </c>
      <c r="D17" s="54" t="s">
        <v>29</v>
      </c>
      <c r="E17" s="54"/>
      <c r="F17" s="55">
        <f>F12-F14-F16</f>
        <v>-27</v>
      </c>
      <c r="G17" s="55">
        <f>F17/F9*100</f>
        <v>-1.7</v>
      </c>
      <c r="H17" s="20"/>
      <c r="I17" s="30" t="s">
        <v>2</v>
      </c>
      <c r="J17" s="2" t="s">
        <v>3</v>
      </c>
      <c r="K17" s="2"/>
      <c r="L17" s="101">
        <v>52</v>
      </c>
      <c r="M17" s="10" t="s">
        <v>0</v>
      </c>
      <c r="N17" s="20"/>
      <c r="O17" s="74"/>
      <c r="P17" s="44" t="s">
        <v>8</v>
      </c>
      <c r="Q17" s="12" t="s">
        <v>38</v>
      </c>
      <c r="R17" s="56"/>
      <c r="S17" s="56"/>
      <c r="T17" s="65">
        <f>T15*R16/1000</f>
        <v>583.20000000000005</v>
      </c>
      <c r="U17" s="84" t="s">
        <v>19</v>
      </c>
      <c r="V17" s="20"/>
      <c r="W17" s="96"/>
      <c r="X17" s="36" t="s">
        <v>15</v>
      </c>
      <c r="Y17" s="8" t="s">
        <v>16</v>
      </c>
      <c r="Z17" s="70">
        <f>$R$16</f>
        <v>45</v>
      </c>
      <c r="AA17" s="28" t="s">
        <v>17</v>
      </c>
    </row>
    <row r="18" spans="2:29" ht="13.15" customHeight="1" x14ac:dyDescent="0.3">
      <c r="B18" s="29"/>
      <c r="I18" s="30" t="s">
        <v>2</v>
      </c>
      <c r="J18" s="2" t="s">
        <v>4</v>
      </c>
      <c r="K18" s="2"/>
      <c r="L18" s="101">
        <v>52</v>
      </c>
      <c r="M18" s="10" t="s">
        <v>0</v>
      </c>
      <c r="O18" s="74"/>
      <c r="W18" s="96"/>
      <c r="X18" s="31" t="s">
        <v>8</v>
      </c>
      <c r="Y18" s="51" t="s">
        <v>50</v>
      </c>
      <c r="Z18" s="40"/>
      <c r="AA18" s="40"/>
      <c r="AB18" s="92">
        <f>AB16/Z17</f>
        <v>0.05</v>
      </c>
      <c r="AC18" s="90"/>
    </row>
    <row r="19" spans="2:29" ht="13.15" customHeight="1" x14ac:dyDescent="0.3">
      <c r="I19" s="30" t="s">
        <v>2</v>
      </c>
      <c r="J19" s="2" t="s">
        <v>5</v>
      </c>
      <c r="K19" s="2"/>
      <c r="L19" s="101">
        <v>10</v>
      </c>
      <c r="M19" s="10" t="s">
        <v>0</v>
      </c>
      <c r="O19" s="74">
        <f>O15+1</f>
        <v>3</v>
      </c>
      <c r="P19" s="44" t="s">
        <v>8</v>
      </c>
      <c r="Q19" s="12" t="s">
        <v>36</v>
      </c>
      <c r="R19" s="56"/>
      <c r="S19" s="56"/>
      <c r="T19" s="65">
        <f>T17+T13</f>
        <v>1521.6</v>
      </c>
      <c r="U19" s="83" t="s">
        <v>19</v>
      </c>
      <c r="W19" s="96"/>
    </row>
    <row r="20" spans="2:29" ht="13" x14ac:dyDescent="0.3">
      <c r="B20" s="29"/>
      <c r="I20" s="30" t="s">
        <v>2</v>
      </c>
      <c r="J20" s="2" t="s">
        <v>6</v>
      </c>
      <c r="K20" s="2"/>
      <c r="L20" s="101">
        <v>25</v>
      </c>
      <c r="M20" s="10" t="s">
        <v>0</v>
      </c>
      <c r="O20" s="74"/>
      <c r="W20" s="96"/>
    </row>
    <row r="21" spans="2:29" ht="13" x14ac:dyDescent="0.3">
      <c r="B21" s="29"/>
      <c r="I21" s="30" t="s">
        <v>2</v>
      </c>
      <c r="J21" s="2" t="s">
        <v>7</v>
      </c>
      <c r="K21" s="2"/>
      <c r="L21" s="101">
        <v>10</v>
      </c>
      <c r="M21" s="10" t="s">
        <v>0</v>
      </c>
      <c r="O21" s="74"/>
      <c r="P21" s="13" t="s">
        <v>18</v>
      </c>
      <c r="Q21" s="50" t="s">
        <v>44</v>
      </c>
      <c r="R21" s="104">
        <v>0.05</v>
      </c>
      <c r="S21" s="39"/>
      <c r="T21" s="65">
        <f>T19*R21</f>
        <v>76.099999999999994</v>
      </c>
      <c r="U21" s="87" t="s">
        <v>19</v>
      </c>
      <c r="W21" s="53" t="s">
        <v>64</v>
      </c>
      <c r="X21" s="69" t="s">
        <v>63</v>
      </c>
      <c r="Y21" s="46"/>
      <c r="Z21" s="37"/>
      <c r="AA21" s="37"/>
      <c r="AB21" s="68"/>
      <c r="AC21" s="85"/>
    </row>
    <row r="22" spans="2:29" ht="13" x14ac:dyDescent="0.3">
      <c r="B22" s="14"/>
      <c r="I22" s="62" t="s">
        <v>8</v>
      </c>
      <c r="J22" s="12" t="s">
        <v>12</v>
      </c>
      <c r="K22" s="12"/>
      <c r="L22" s="62">
        <f>L16-SUM(L17:L21)</f>
        <v>216</v>
      </c>
      <c r="M22" s="59" t="s">
        <v>0</v>
      </c>
      <c r="O22" s="74">
        <f>O19+1</f>
        <v>4</v>
      </c>
      <c r="P22" s="11" t="s">
        <v>8</v>
      </c>
      <c r="Q22" s="51" t="s">
        <v>33</v>
      </c>
      <c r="R22" s="40"/>
      <c r="S22" s="40"/>
      <c r="T22" s="65">
        <f>T21+T19</f>
        <v>1597.7</v>
      </c>
      <c r="U22" s="82" t="s">
        <v>19</v>
      </c>
      <c r="X22" s="33"/>
      <c r="Y22" s="46"/>
      <c r="Z22" s="38"/>
      <c r="AA22" s="38"/>
      <c r="AB22" s="67"/>
      <c r="AC22" s="82"/>
    </row>
    <row r="23" spans="2:29" x14ac:dyDescent="0.25">
      <c r="B23" s="29"/>
      <c r="X23" s="13"/>
      <c r="Y23" s="50" t="str">
        <f>$Q$29</f>
        <v>Differenz d.h. fehlende Gesamtleistung</v>
      </c>
      <c r="Z23" s="37"/>
      <c r="AA23" s="37">
        <f>AA9</f>
        <v>0</v>
      </c>
      <c r="AB23" s="79">
        <f>-$T$29</f>
        <v>2.2999999999999998</v>
      </c>
      <c r="AC23" s="82" t="str">
        <f>$U$29</f>
        <v>T€</v>
      </c>
    </row>
    <row r="24" spans="2:29" ht="13" x14ac:dyDescent="0.3">
      <c r="I24" s="30"/>
      <c r="J24" s="2" t="s">
        <v>10</v>
      </c>
      <c r="K24" s="2"/>
      <c r="L24" s="101">
        <v>8</v>
      </c>
      <c r="M24" s="60" t="s">
        <v>9</v>
      </c>
      <c r="X24" s="13" t="s">
        <v>18</v>
      </c>
      <c r="Y24" s="50" t="s">
        <v>65</v>
      </c>
      <c r="Z24" s="39"/>
      <c r="AA24" s="39"/>
      <c r="AB24" s="79">
        <f>-$F$17</f>
        <v>27</v>
      </c>
      <c r="AC24" s="82" t="s">
        <v>19</v>
      </c>
    </row>
    <row r="25" spans="2:29" ht="13" x14ac:dyDescent="0.3">
      <c r="B25" s="29"/>
      <c r="I25" s="30"/>
      <c r="J25" s="2"/>
      <c r="K25" s="2"/>
      <c r="L25" s="3"/>
      <c r="M25" s="10"/>
      <c r="O25" s="96" t="s">
        <v>34</v>
      </c>
      <c r="P25" s="95" t="s">
        <v>52</v>
      </c>
      <c r="Q25" s="50"/>
      <c r="R25" s="36"/>
      <c r="S25" s="36"/>
      <c r="T25" s="66"/>
      <c r="U25" s="82"/>
      <c r="X25" s="44" t="s">
        <v>8</v>
      </c>
      <c r="Y25" s="12" t="s">
        <v>36</v>
      </c>
      <c r="Z25" s="56"/>
      <c r="AA25" s="56"/>
      <c r="AB25" s="80">
        <f>SUM(AB23:AB24)</f>
        <v>29.3</v>
      </c>
      <c r="AC25" s="94" t="s">
        <v>19</v>
      </c>
    </row>
    <row r="26" spans="2:29" ht="13" x14ac:dyDescent="0.25">
      <c r="B26" s="29"/>
      <c r="I26" s="5" t="s">
        <v>8</v>
      </c>
      <c r="J26" s="6" t="s">
        <v>66</v>
      </c>
      <c r="K26" s="6"/>
      <c r="L26" s="57">
        <f>L22*L24</f>
        <v>1728</v>
      </c>
      <c r="M26" s="60" t="s">
        <v>9</v>
      </c>
      <c r="O26" s="53"/>
      <c r="AB26" s="81"/>
    </row>
    <row r="27" spans="2:29" ht="13" x14ac:dyDescent="0.25">
      <c r="J27" s="17" t="s">
        <v>67</v>
      </c>
      <c r="O27" s="53"/>
      <c r="Q27" s="50" t="str">
        <f>Q22</f>
        <v>rechn. Gesamtleistung</v>
      </c>
      <c r="R27" s="36"/>
      <c r="S27" s="36"/>
      <c r="T27" s="77">
        <f>T22</f>
        <v>1597.7</v>
      </c>
      <c r="U27" s="82" t="s">
        <v>19</v>
      </c>
      <c r="X27" s="32"/>
      <c r="Y27" s="50" t="str">
        <f t="shared" ref="Y27:AC27" si="2">Y25</f>
        <v>Zwischensumme</v>
      </c>
      <c r="Z27" s="37">
        <f t="shared" si="2"/>
        <v>0</v>
      </c>
      <c r="AA27" s="37">
        <f t="shared" si="2"/>
        <v>0</v>
      </c>
      <c r="AB27" s="79">
        <f t="shared" si="2"/>
        <v>29.3</v>
      </c>
      <c r="AC27" s="82" t="str">
        <f t="shared" si="2"/>
        <v>T€</v>
      </c>
    </row>
    <row r="28" spans="2:29" ht="13" x14ac:dyDescent="0.3">
      <c r="B28" s="29"/>
      <c r="O28" s="53"/>
      <c r="P28" s="15" t="s">
        <v>2</v>
      </c>
      <c r="Q28" s="52" t="s">
        <v>35</v>
      </c>
      <c r="R28" s="41"/>
      <c r="S28" s="41"/>
      <c r="T28" s="76">
        <f>F9</f>
        <v>1600</v>
      </c>
      <c r="U28" s="82" t="s">
        <v>19</v>
      </c>
      <c r="X28" s="36" t="s">
        <v>15</v>
      </c>
      <c r="Y28" s="8" t="s">
        <v>16</v>
      </c>
      <c r="Z28" s="70">
        <f>$R$16</f>
        <v>45</v>
      </c>
      <c r="AA28" s="64" t="s">
        <v>17</v>
      </c>
      <c r="AC28" s="43"/>
    </row>
    <row r="29" spans="2:29" ht="13" x14ac:dyDescent="0.3">
      <c r="B29" s="29"/>
      <c r="I29" s="4"/>
      <c r="J29" s="2"/>
      <c r="K29" s="2"/>
      <c r="L29" s="4"/>
      <c r="M29" s="10"/>
      <c r="O29" s="53"/>
      <c r="P29" s="31" t="s">
        <v>8</v>
      </c>
      <c r="Q29" s="51" t="s">
        <v>53</v>
      </c>
      <c r="R29" s="40"/>
      <c r="S29" s="40"/>
      <c r="T29" s="78">
        <f>-T28+T27</f>
        <v>-2.2999999999999998</v>
      </c>
      <c r="U29" s="93" t="s">
        <v>19</v>
      </c>
      <c r="X29" s="31" t="s">
        <v>8</v>
      </c>
      <c r="Y29" s="51" t="s">
        <v>46</v>
      </c>
      <c r="Z29" s="40"/>
      <c r="AA29" s="40"/>
      <c r="AB29" s="97">
        <f>AB27/Z28*1000</f>
        <v>651.1</v>
      </c>
      <c r="AC29" s="90" t="s">
        <v>9</v>
      </c>
    </row>
    <row r="30" spans="2:29" ht="13" x14ac:dyDescent="0.3">
      <c r="I30" s="30" t="s">
        <v>14</v>
      </c>
      <c r="J30" s="2" t="s">
        <v>24</v>
      </c>
      <c r="K30" s="2"/>
      <c r="L30" s="101">
        <v>10</v>
      </c>
      <c r="M30" s="60"/>
      <c r="O30" s="96"/>
    </row>
    <row r="31" spans="2:29" ht="13" x14ac:dyDescent="0.3">
      <c r="B31" s="73"/>
      <c r="I31" s="30"/>
      <c r="J31" s="2"/>
      <c r="O31" s="96"/>
      <c r="X31" s="32"/>
      <c r="Y31" s="50" t="str">
        <f t="shared" ref="Y31:AC31" si="3">Y29</f>
        <v>notwendige Erhöhung der Stunden</v>
      </c>
      <c r="Z31" s="37"/>
      <c r="AA31" s="37">
        <f t="shared" si="3"/>
        <v>0</v>
      </c>
      <c r="AB31" s="79">
        <f t="shared" si="3"/>
        <v>651.1</v>
      </c>
      <c r="AC31" s="82" t="str">
        <f t="shared" si="3"/>
        <v>h</v>
      </c>
    </row>
    <row r="32" spans="2:29" ht="13" x14ac:dyDescent="0.25">
      <c r="B32" s="29"/>
      <c r="I32" s="5" t="s">
        <v>8</v>
      </c>
      <c r="J32" s="6" t="s">
        <v>66</v>
      </c>
      <c r="K32" s="6"/>
      <c r="L32" s="57">
        <f>L26*L30</f>
        <v>17280</v>
      </c>
      <c r="M32" s="60" t="s">
        <v>9</v>
      </c>
      <c r="O32" s="53"/>
      <c r="P32" s="15"/>
      <c r="Q32" s="50"/>
      <c r="R32" s="36"/>
      <c r="S32" s="36"/>
      <c r="T32" s="66"/>
      <c r="U32" s="85"/>
      <c r="X32" s="36" t="s">
        <v>15</v>
      </c>
      <c r="Y32" s="17" t="s">
        <v>47</v>
      </c>
      <c r="Z32" s="17"/>
      <c r="AA32" s="88"/>
      <c r="AB32" s="89">
        <f>$L$32</f>
        <v>17280</v>
      </c>
      <c r="AC32" s="43" t="s">
        <v>9</v>
      </c>
    </row>
    <row r="33" spans="9:29" ht="13" x14ac:dyDescent="0.3">
      <c r="J33" t="s">
        <v>68</v>
      </c>
      <c r="O33" s="53"/>
      <c r="P33" s="13"/>
      <c r="Q33" s="49"/>
      <c r="R33" s="36"/>
      <c r="S33" s="36"/>
      <c r="T33" s="67">
        <f>T8</f>
        <v>0</v>
      </c>
      <c r="U33" s="86"/>
      <c r="X33" s="31" t="s">
        <v>8</v>
      </c>
      <c r="Y33" s="51" t="s">
        <v>48</v>
      </c>
      <c r="Z33" s="40"/>
      <c r="AA33" s="40"/>
      <c r="AB33" s="92">
        <f>AB31/AB32</f>
        <v>3.7999999999999999E-2</v>
      </c>
      <c r="AC33" s="90"/>
    </row>
    <row r="35" spans="9:29" ht="13" x14ac:dyDescent="0.3">
      <c r="I35" s="30" t="s">
        <v>14</v>
      </c>
      <c r="J35" s="2" t="s">
        <v>42</v>
      </c>
      <c r="K35" s="2"/>
      <c r="L35" s="103">
        <v>0.75</v>
      </c>
      <c r="M35" s="61"/>
    </row>
    <row r="36" spans="9:29" ht="13" x14ac:dyDescent="0.3">
      <c r="I36" s="30"/>
      <c r="J36" s="2"/>
    </row>
    <row r="37" spans="9:29" x14ac:dyDescent="0.25">
      <c r="I37" s="5" t="s">
        <v>8</v>
      </c>
      <c r="J37" s="6" t="s">
        <v>45</v>
      </c>
      <c r="K37" s="6"/>
      <c r="L37" s="57">
        <f>L32*L35</f>
        <v>12960</v>
      </c>
      <c r="M37" s="60" t="s">
        <v>9</v>
      </c>
    </row>
    <row r="38" spans="9:29" x14ac:dyDescent="0.25">
      <c r="J38" t="s">
        <v>68</v>
      </c>
    </row>
  </sheetData>
  <mergeCells count="1">
    <mergeCell ref="F6:G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Handwerk</vt:lpstr>
      <vt:lpstr>Handwerk!Druckbereich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Schaaf</dc:creator>
  <cp:lastModifiedBy>Peter Schaaf</cp:lastModifiedBy>
  <cp:lastPrinted>2018-01-05T08:27:58Z</cp:lastPrinted>
  <dcterms:created xsi:type="dcterms:W3CDTF">2017-12-20T17:00:40Z</dcterms:created>
  <dcterms:modified xsi:type="dcterms:W3CDTF">2018-01-11T14:19:20Z</dcterms:modified>
</cp:coreProperties>
</file>